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constanzaraveau/Desktop/"/>
    </mc:Choice>
  </mc:AlternateContent>
  <bookViews>
    <workbookView xWindow="0" yWindow="460" windowWidth="10040" windowHeight="5060" activeTab="1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externalReferences>
    <externalReference r:id="rId8"/>
  </externalReferenc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2" l="1"/>
  <c r="C33" i="2"/>
  <c r="C31" i="2"/>
  <c r="C35" i="2"/>
  <c r="C29" i="2"/>
  <c r="C28" i="2"/>
  <c r="C27" i="2"/>
  <c r="C24" i="2"/>
  <c r="C25" i="2"/>
  <c r="C23" i="2"/>
  <c r="C20" i="2"/>
  <c r="C17" i="2"/>
  <c r="C16" i="2"/>
  <c r="C15" i="2"/>
  <c r="C14" i="2"/>
  <c r="C18" i="2"/>
  <c r="C12" i="2"/>
  <c r="C11" i="2"/>
  <c r="C10" i="2"/>
  <c r="C9" i="2"/>
  <c r="C8" i="2"/>
  <c r="C7" i="2"/>
  <c r="C39" i="2"/>
  <c r="C17" i="6"/>
  <c r="C18" i="6"/>
  <c r="C19" i="6"/>
  <c r="C6" i="6"/>
  <c r="C7" i="6"/>
  <c r="C8" i="6"/>
</calcChain>
</file>

<file path=xl/sharedStrings.xml><?xml version="1.0" encoding="utf-8"?>
<sst xmlns="http://schemas.openxmlformats.org/spreadsheetml/2006/main" count="144" uniqueCount="80">
  <si>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</si>
  <si>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</si>
  <si>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</si>
  <si>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</si>
  <si>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</si>
  <si>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</si>
  <si>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</si>
  <si>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</si>
  <si>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</si>
  <si>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</si>
  <si>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</si>
  <si>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</si>
  <si>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</si>
  <si>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</si>
  <si>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</si>
  <si>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</si>
  <si>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</si>
  <si>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</si>
  <si>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</si>
  <si>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</si>
  <si>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</si>
  <si>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</si>
  <si>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</si>
  <si>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</si>
  <si>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</si>
  <si>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</si>
  <si>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</si>
  <si>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</si>
  <si>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</si>
  <si>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</si>
  <si>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</si>
  <si>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</si>
  <si>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</si>
  <si>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</si>
  <si>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</si>
  <si>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</si>
  <si>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</si>
  <si>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</si>
  <si>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</si>
  <si>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</si>
  <si>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</si>
  <si>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</si>
  <si>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</si>
  <si>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</si>
  <si>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</si>
  <si>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</si>
  <si>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</si>
  <si>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</si>
  <si>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</si>
  <si>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</si>
  <si>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</si>
  <si>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</si>
  <si>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</si>
  <si>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</si>
  <si>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</si>
  <si>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</si>
  <si>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</si>
  <si>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</si>
  <si>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</si>
  <si>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</si>
  <si>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</si>
  <si>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</si>
  <si>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</si>
  <si>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</si>
  <si>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</si>
  <si>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</si>
  <si>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2016/2015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</si>
  <si>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</si>
  <si>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</si>
  <si>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</si>
  <si>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</si>
  <si>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Tercer trimestre</t>
  </si>
  <si>
    <t>Acumulado al 30 de Sept.</t>
  </si>
  <si>
    <t xml:space="preserve">(2) No incluye depreciación asociada con detención de operación de activos fijos del </t>
  </si>
  <si>
    <t xml:space="preserve"> ferrocarril (US$32,8), la que se reconoce en el rubro "Otros".</t>
  </si>
  <si>
    <t>Al 30 sep.</t>
  </si>
  <si>
    <t>9M2016</t>
  </si>
  <si>
    <t>9M2015</t>
  </si>
  <si>
    <t>3T2016</t>
  </si>
  <si>
    <t>3T2015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</si>
</sst>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96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9" fontId="2" fillId="0" borderId="17" xfId="1" applyFont="1" applyFill="1" applyBorder="1" applyAlignment="1">
      <alignment horizontal="right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9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9" fontId="13" fillId="0" borderId="16" xfId="1" applyFont="1" applyBorder="1"/>
    <xf numFmtId="0" fontId="2" fillId="0" borderId="0" xfId="2" applyFont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7" fillId="0" borderId="4" xfId="3" applyFont="1" applyFill="1" applyBorder="1" applyAlignment="1"/>
    <xf numFmtId="166" fontId="2" fillId="0" borderId="13" xfId="3" applyNumberFormat="1" applyFont="1" applyFill="1" applyBorder="1"/>
    <xf numFmtId="166" fontId="13" fillId="0" borderId="16" xfId="0" applyNumberFormat="1" applyFont="1" applyBorder="1"/>
    <xf numFmtId="169" fontId="7" fillId="0" borderId="0" xfId="2" applyNumberFormat="1" applyFont="1" applyFill="1" applyBorder="1" applyAlignment="1">
      <alignment horizontal="right" wrapText="1"/>
    </xf>
    <xf numFmtId="169" fontId="9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9" fillId="0" borderId="0" xfId="2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7" fillId="0" borderId="0" xfId="3" applyNumberFormat="1" applyFont="1" applyFill="1" applyBorder="1" applyAlignment="1">
      <alignment horizontal="right"/>
    </xf>
    <xf numFmtId="169" fontId="9" fillId="0" borderId="0" xfId="2" applyNumberFormat="1" applyFont="1" applyFill="1" applyBorder="1" applyAlignment="1">
      <alignment horizontal="right" vertical="top" wrapText="1"/>
    </xf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7" fillId="0" borderId="15" xfId="0" applyFont="1" applyFill="1" applyBorder="1" applyAlignment="1">
      <alignment horizontal="center" vertical="center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SULTADOS\2016\3Q16\final\Basefecu_IFRS_3Q16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F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opLeftCell="A31" zoomScale="80" zoomScaleNormal="80" zoomScalePageLayoutView="80" workbookViewId="0">
      <selection activeCell="D17" sqref="D17"/>
    </sheetView>
  </sheetViews>
  <sheetFormatPr baseColWidth="10" defaultColWidth="11.5" defaultRowHeight="15" x14ac:dyDescent="0.2"/>
  <cols>
    <col min="1" max="1" width="3.6640625" customWidth="1"/>
    <col min="2" max="2" width="3.33203125" customWidth="1"/>
    <col min="3" max="3" width="35.33203125" bestFit="1" customWidth="1"/>
    <col min="5" max="5" width="2.5" customWidth="1"/>
    <col min="7" max="7" width="2" customWidth="1"/>
    <col min="9" max="9" width="2.1640625" customWidth="1"/>
    <col min="10" max="10" width="11.83203125" bestFit="1" customWidth="1"/>
    <col min="11" max="11" width="2.6640625" customWidth="1"/>
  </cols>
  <sheetData>
    <row r="1" spans="2:11" ht="16" thickBot="1" x14ac:dyDescent="0.25">
      <c r="C1" s="60"/>
    </row>
    <row r="2" spans="2:11" ht="21" thickBot="1" x14ac:dyDescent="0.25">
      <c r="B2" s="25"/>
      <c r="C2" s="188" t="s">
        <v>27</v>
      </c>
      <c r="D2" s="188"/>
      <c r="E2" s="188"/>
      <c r="F2" s="188"/>
      <c r="G2" s="189"/>
      <c r="H2" s="126"/>
      <c r="I2" s="126"/>
      <c r="J2" s="126"/>
      <c r="K2" s="127"/>
    </row>
    <row r="3" spans="2:11" ht="15" customHeight="1" x14ac:dyDescent="0.2">
      <c r="B3" s="26"/>
      <c r="C3" s="1"/>
      <c r="D3" s="1"/>
      <c r="E3" s="1"/>
      <c r="F3" s="1"/>
      <c r="G3" s="2"/>
      <c r="H3" s="190" t="s">
        <v>72</v>
      </c>
      <c r="I3" s="191"/>
      <c r="J3" s="191"/>
      <c r="K3" s="148"/>
    </row>
    <row r="4" spans="2:11" x14ac:dyDescent="0.2">
      <c r="B4" s="27"/>
      <c r="C4" s="102" t="s">
        <v>1</v>
      </c>
      <c r="D4" s="186" t="s">
        <v>71</v>
      </c>
      <c r="E4" s="186"/>
      <c r="F4" s="186"/>
      <c r="G4" s="187"/>
      <c r="H4" s="192"/>
      <c r="I4" s="192"/>
      <c r="J4" s="192"/>
      <c r="K4" s="149"/>
    </row>
    <row r="5" spans="2:11" x14ac:dyDescent="0.2">
      <c r="B5" s="27"/>
      <c r="C5" s="103"/>
      <c r="D5" s="44">
        <v>2016</v>
      </c>
      <c r="E5" s="61"/>
      <c r="F5" s="44">
        <v>2015</v>
      </c>
      <c r="G5" s="45"/>
      <c r="H5" s="150">
        <v>2016</v>
      </c>
      <c r="I5" s="150"/>
      <c r="J5" s="150">
        <v>2015</v>
      </c>
      <c r="K5" s="151"/>
    </row>
    <row r="6" spans="2:11" x14ac:dyDescent="0.2">
      <c r="B6" s="27"/>
      <c r="C6" s="97"/>
      <c r="D6" s="3"/>
      <c r="E6" s="3"/>
      <c r="F6" s="3"/>
      <c r="G6" s="4"/>
      <c r="H6" s="150"/>
      <c r="I6" s="152"/>
      <c r="J6" s="150"/>
      <c r="K6" s="153"/>
    </row>
    <row r="7" spans="2:11" x14ac:dyDescent="0.2">
      <c r="B7" s="27"/>
      <c r="C7" s="105" t="s">
        <v>28</v>
      </c>
      <c r="D7" s="5">
        <v>504.04788599999995</v>
      </c>
      <c r="E7" s="5"/>
      <c r="F7" s="5">
        <v>445.21983399999999</v>
      </c>
      <c r="G7" s="6"/>
      <c r="H7" s="100">
        <v>1385.5070009999999</v>
      </c>
      <c r="I7" s="100"/>
      <c r="J7" s="100">
        <v>1316.987746</v>
      </c>
      <c r="K7" s="154"/>
    </row>
    <row r="8" spans="2:11" x14ac:dyDescent="0.2">
      <c r="B8" s="28"/>
      <c r="C8" s="98"/>
      <c r="D8" s="7"/>
      <c r="E8" s="7"/>
      <c r="F8" s="7"/>
      <c r="G8" s="8"/>
      <c r="H8" s="155"/>
      <c r="I8" s="155"/>
      <c r="J8" s="155"/>
      <c r="K8" s="154"/>
    </row>
    <row r="9" spans="2:11" ht="14.25" customHeight="1" x14ac:dyDescent="0.2">
      <c r="B9" s="29"/>
      <c r="C9" s="98" t="s">
        <v>62</v>
      </c>
      <c r="D9" s="11">
        <v>154.85754600000004</v>
      </c>
      <c r="E9" s="12"/>
      <c r="F9" s="11">
        <v>167.09215499999996</v>
      </c>
      <c r="G9" s="13"/>
      <c r="H9" s="156">
        <v>487.07867699999997</v>
      </c>
      <c r="I9" s="100"/>
      <c r="J9" s="156">
        <v>502.37069799999995</v>
      </c>
      <c r="K9" s="154"/>
    </row>
    <row r="10" spans="2:11" x14ac:dyDescent="0.2">
      <c r="B10" s="30"/>
      <c r="C10" s="98" t="s">
        <v>29</v>
      </c>
      <c r="D10" s="14">
        <v>56.519488999999986</v>
      </c>
      <c r="E10" s="10"/>
      <c r="F10" s="14">
        <v>60.100661000000024</v>
      </c>
      <c r="G10" s="13"/>
      <c r="H10" s="156">
        <v>175.08500000000001</v>
      </c>
      <c r="I10" s="100"/>
      <c r="J10" s="156">
        <v>199.27826000000002</v>
      </c>
      <c r="K10" s="154"/>
    </row>
    <row r="11" spans="2:11" x14ac:dyDescent="0.2">
      <c r="B11" s="30"/>
      <c r="C11" s="98" t="s">
        <v>30</v>
      </c>
      <c r="D11" s="14">
        <v>145.07728499999996</v>
      </c>
      <c r="E11" s="15"/>
      <c r="F11" s="14">
        <v>59.707857000000018</v>
      </c>
      <c r="G11" s="16"/>
      <c r="H11" s="156">
        <v>337.85157699999996</v>
      </c>
      <c r="I11" s="100"/>
      <c r="J11" s="156">
        <v>160.06141500000001</v>
      </c>
      <c r="K11" s="154"/>
    </row>
    <row r="12" spans="2:11" x14ac:dyDescent="0.2">
      <c r="B12" s="31"/>
      <c r="C12" s="95" t="s">
        <v>31</v>
      </c>
      <c r="D12" s="14">
        <v>12.769290000000002</v>
      </c>
      <c r="E12" s="15"/>
      <c r="F12" s="14">
        <v>26.853086999999999</v>
      </c>
      <c r="G12" s="16"/>
      <c r="H12" s="156">
        <v>43.286981999999995</v>
      </c>
      <c r="I12" s="100"/>
      <c r="J12" s="156">
        <v>79.313197000000002</v>
      </c>
      <c r="K12" s="154"/>
    </row>
    <row r="13" spans="2:11" x14ac:dyDescent="0.2">
      <c r="B13" s="31"/>
      <c r="C13" s="98" t="s">
        <v>32</v>
      </c>
      <c r="D13" s="14">
        <v>114.43387499999994</v>
      </c>
      <c r="E13" s="10"/>
      <c r="F13" s="14">
        <v>113.36757299999998</v>
      </c>
      <c r="G13" s="13"/>
      <c r="H13" s="156">
        <v>296.05493299999995</v>
      </c>
      <c r="I13" s="100"/>
      <c r="J13" s="156">
        <v>333.81242599999996</v>
      </c>
      <c r="K13" s="154"/>
    </row>
    <row r="14" spans="2:11" x14ac:dyDescent="0.2">
      <c r="B14" s="31"/>
      <c r="C14" s="98" t="s">
        <v>33</v>
      </c>
      <c r="D14" s="14">
        <v>20.390401000000001</v>
      </c>
      <c r="E14" s="15"/>
      <c r="F14" s="14">
        <v>18.098500999999999</v>
      </c>
      <c r="G14" s="16"/>
      <c r="H14" s="156">
        <v>46.149832000000004</v>
      </c>
      <c r="I14" s="100"/>
      <c r="J14" s="156">
        <v>42.15175</v>
      </c>
      <c r="K14" s="154"/>
    </row>
    <row r="15" spans="2:11" x14ac:dyDescent="0.2">
      <c r="B15" s="32"/>
      <c r="C15" s="99"/>
      <c r="D15" s="7"/>
      <c r="E15" s="7"/>
      <c r="F15" s="7"/>
      <c r="G15" s="8"/>
      <c r="H15" s="157"/>
      <c r="I15" s="158"/>
      <c r="J15" s="159"/>
      <c r="K15" s="154"/>
    </row>
    <row r="16" spans="2:11" x14ac:dyDescent="0.2">
      <c r="B16" s="32"/>
      <c r="C16" s="105" t="s">
        <v>34</v>
      </c>
      <c r="D16" s="5">
        <v>-300.53204199999999</v>
      </c>
      <c r="E16" s="5"/>
      <c r="F16" s="5">
        <v>-251.10710699999996</v>
      </c>
      <c r="G16" s="6"/>
      <c r="H16" s="100">
        <v>-800.49927000000002</v>
      </c>
      <c r="I16" s="100"/>
      <c r="J16" s="100">
        <v>-694.83009100000004</v>
      </c>
      <c r="K16" s="154"/>
    </row>
    <row r="17" spans="2:11" x14ac:dyDescent="0.2">
      <c r="B17" s="32"/>
      <c r="C17" s="100" t="s">
        <v>35</v>
      </c>
      <c r="D17" s="5">
        <v>-57.8</v>
      </c>
      <c r="E17" s="5"/>
      <c r="F17" s="5">
        <v>-64.599999999999994</v>
      </c>
      <c r="G17" s="6"/>
      <c r="H17" s="100">
        <v>-178.8</v>
      </c>
      <c r="I17" s="100"/>
      <c r="J17" s="100">
        <v>-197.4</v>
      </c>
      <c r="K17" s="154"/>
    </row>
    <row r="18" spans="2:11" x14ac:dyDescent="0.2">
      <c r="B18" s="32"/>
      <c r="C18" s="104"/>
      <c r="D18" s="5">
        <v>-358.332042</v>
      </c>
      <c r="E18" s="5"/>
      <c r="F18" s="5">
        <v>-315.70710699999995</v>
      </c>
      <c r="G18" s="6"/>
      <c r="H18" s="160">
        <v>-979.29926999999998</v>
      </c>
      <c r="I18" s="100"/>
      <c r="J18" s="160">
        <v>-892.23009100000002</v>
      </c>
      <c r="K18" s="154"/>
    </row>
    <row r="19" spans="2:11" x14ac:dyDescent="0.2">
      <c r="B19" s="32"/>
      <c r="C19" s="105" t="s">
        <v>36</v>
      </c>
      <c r="D19" s="5">
        <v>145.71584399999995</v>
      </c>
      <c r="E19" s="5"/>
      <c r="F19" s="5">
        <v>129.51272700000004</v>
      </c>
      <c r="G19" s="6"/>
      <c r="H19" s="100">
        <v>406.20773099999991</v>
      </c>
      <c r="I19" s="100"/>
      <c r="J19" s="100">
        <v>424.757655</v>
      </c>
      <c r="K19" s="154"/>
    </row>
    <row r="20" spans="2:11" x14ac:dyDescent="0.2">
      <c r="B20" s="32"/>
      <c r="C20" s="101"/>
      <c r="D20" s="5"/>
      <c r="E20" s="5"/>
      <c r="F20" s="5"/>
      <c r="G20" s="6"/>
      <c r="H20" s="161"/>
      <c r="I20" s="161"/>
      <c r="J20" s="161"/>
      <c r="K20" s="154"/>
    </row>
    <row r="21" spans="2:11" x14ac:dyDescent="0.2">
      <c r="B21" s="32"/>
      <c r="C21" s="98" t="s">
        <v>37</v>
      </c>
      <c r="D21" s="7">
        <v>-21.833622999999999</v>
      </c>
      <c r="E21" s="7"/>
      <c r="F21" s="7">
        <v>-19.337816000000007</v>
      </c>
      <c r="G21" s="8"/>
      <c r="H21" s="162">
        <v>-62.640881999999998</v>
      </c>
      <c r="I21" s="162"/>
      <c r="J21" s="162">
        <v>-63.885035000000002</v>
      </c>
      <c r="K21" s="154"/>
    </row>
    <row r="22" spans="2:11" x14ac:dyDescent="0.2">
      <c r="B22" s="32"/>
      <c r="C22" s="96" t="s">
        <v>38</v>
      </c>
      <c r="D22" s="7">
        <v>-12.782148000000005</v>
      </c>
      <c r="E22" s="7"/>
      <c r="F22" s="7">
        <v>-17.072077000000004</v>
      </c>
      <c r="G22" s="8"/>
      <c r="H22" s="162">
        <v>-45.203122</v>
      </c>
      <c r="I22" s="162"/>
      <c r="J22" s="162">
        <v>-52.045124000000001</v>
      </c>
      <c r="K22" s="154"/>
    </row>
    <row r="23" spans="2:11" x14ac:dyDescent="0.2">
      <c r="B23" s="32"/>
      <c r="C23" s="96" t="s">
        <v>39</v>
      </c>
      <c r="D23" s="7">
        <v>1.3620460000000003</v>
      </c>
      <c r="E23" s="7"/>
      <c r="F23" s="7">
        <v>2.6064489999999996</v>
      </c>
      <c r="G23" s="8"/>
      <c r="H23" s="162">
        <v>7.9789570000000003</v>
      </c>
      <c r="I23" s="162"/>
      <c r="J23" s="162">
        <v>8.6188020000000005</v>
      </c>
      <c r="K23" s="154"/>
    </row>
    <row r="24" spans="2:11" x14ac:dyDescent="0.2">
      <c r="B24" s="32"/>
      <c r="C24" s="96" t="s">
        <v>40</v>
      </c>
      <c r="D24" s="7">
        <v>1.019183</v>
      </c>
      <c r="E24" s="7"/>
      <c r="F24" s="7">
        <v>-6.6946759999999994</v>
      </c>
      <c r="G24" s="8"/>
      <c r="H24" s="162">
        <v>-0.57476099999999997</v>
      </c>
      <c r="I24" s="162"/>
      <c r="J24" s="162">
        <v>-9.9033090000000001</v>
      </c>
      <c r="K24" s="154"/>
    </row>
    <row r="25" spans="2:11" x14ac:dyDescent="0.2">
      <c r="B25" s="32"/>
      <c r="C25" s="96" t="s">
        <v>41</v>
      </c>
      <c r="D25" s="7">
        <v>-32.664422000000002</v>
      </c>
      <c r="E25" s="7"/>
      <c r="F25" s="7">
        <v>-65.076748000000009</v>
      </c>
      <c r="G25" s="8"/>
      <c r="H25" s="162">
        <v>-25.261688999999997</v>
      </c>
      <c r="I25" s="162"/>
      <c r="J25" s="162">
        <v>-72.263729000000012</v>
      </c>
      <c r="K25" s="154"/>
    </row>
    <row r="26" spans="2:11" x14ac:dyDescent="0.2">
      <c r="B26" s="32"/>
      <c r="C26" s="98"/>
      <c r="D26" s="17"/>
      <c r="E26" s="7"/>
      <c r="F26" s="17"/>
      <c r="G26" s="8"/>
      <c r="H26" s="163"/>
      <c r="I26" s="158"/>
      <c r="J26" s="158"/>
      <c r="K26" s="154"/>
    </row>
    <row r="27" spans="2:11" x14ac:dyDescent="0.2">
      <c r="B27" s="32"/>
      <c r="C27" s="106" t="s">
        <v>42</v>
      </c>
      <c r="D27" s="5">
        <v>80.816879999999941</v>
      </c>
      <c r="E27" s="5"/>
      <c r="F27" s="5">
        <v>23.937859000000017</v>
      </c>
      <c r="G27" s="6"/>
      <c r="H27" s="100">
        <v>280.50623399999995</v>
      </c>
      <c r="I27" s="100"/>
      <c r="J27" s="100">
        <v>235.27925999999999</v>
      </c>
      <c r="K27" s="164"/>
    </row>
    <row r="28" spans="2:11" x14ac:dyDescent="0.2">
      <c r="B28" s="32"/>
      <c r="C28" s="106"/>
      <c r="D28" s="5"/>
      <c r="E28" s="5"/>
      <c r="F28" s="5"/>
      <c r="G28" s="6"/>
      <c r="H28" s="100"/>
      <c r="I28" s="100"/>
      <c r="J28" s="100"/>
      <c r="K28" s="164"/>
    </row>
    <row r="29" spans="2:11" x14ac:dyDescent="0.2">
      <c r="B29" s="32"/>
      <c r="C29" s="106" t="s">
        <v>43</v>
      </c>
      <c r="D29" s="5">
        <v>-23.824391000000002</v>
      </c>
      <c r="E29" s="5"/>
      <c r="F29" s="5">
        <v>-8.9192229999999988</v>
      </c>
      <c r="G29" s="6"/>
      <c r="H29" s="100">
        <v>-81.115936000000005</v>
      </c>
      <c r="I29" s="100"/>
      <c r="J29" s="100">
        <v>-64.586213999999998</v>
      </c>
      <c r="K29" s="164"/>
    </row>
    <row r="30" spans="2:11" x14ac:dyDescent="0.2">
      <c r="B30" s="32"/>
      <c r="C30" s="106"/>
      <c r="D30" s="5"/>
      <c r="E30" s="5"/>
      <c r="F30" s="5"/>
      <c r="G30" s="6"/>
      <c r="H30" s="100"/>
      <c r="I30" s="100"/>
      <c r="J30" s="100"/>
      <c r="K30" s="164"/>
    </row>
    <row r="31" spans="2:11" x14ac:dyDescent="0.2">
      <c r="B31" s="32"/>
      <c r="C31" s="106" t="s">
        <v>44</v>
      </c>
      <c r="D31" s="5">
        <v>56.992488999999935</v>
      </c>
      <c r="E31" s="5"/>
      <c r="F31" s="5">
        <v>15.018636000000019</v>
      </c>
      <c r="G31" s="6"/>
      <c r="H31" s="100">
        <v>199.39029799999994</v>
      </c>
      <c r="I31" s="100"/>
      <c r="J31" s="100">
        <v>170.69304599999998</v>
      </c>
      <c r="K31" s="164"/>
    </row>
    <row r="32" spans="2:11" x14ac:dyDescent="0.2">
      <c r="B32" s="32"/>
      <c r="C32" s="106"/>
      <c r="D32" s="5"/>
      <c r="E32" s="5"/>
      <c r="F32" s="5"/>
      <c r="G32" s="6"/>
      <c r="H32" s="100"/>
      <c r="I32" s="100"/>
      <c r="J32" s="100"/>
      <c r="K32" s="164"/>
    </row>
    <row r="33" spans="2:11" x14ac:dyDescent="0.2">
      <c r="B33" s="32"/>
      <c r="C33" s="96" t="s">
        <v>45</v>
      </c>
      <c r="D33" s="7">
        <v>-1.179594</v>
      </c>
      <c r="E33" s="7"/>
      <c r="F33" s="7">
        <v>-1.3458309999999998</v>
      </c>
      <c r="G33" s="8"/>
      <c r="H33" s="162">
        <v>-1.964405</v>
      </c>
      <c r="I33" s="162"/>
      <c r="J33" s="162">
        <v>-2.1161509999999999</v>
      </c>
      <c r="K33" s="164"/>
    </row>
    <row r="34" spans="2:11" x14ac:dyDescent="0.2">
      <c r="B34" s="32"/>
      <c r="C34" s="96"/>
      <c r="D34" s="5"/>
      <c r="E34" s="5"/>
      <c r="F34" s="5"/>
      <c r="G34" s="6"/>
      <c r="H34" s="162"/>
      <c r="I34" s="162"/>
      <c r="J34" s="162"/>
      <c r="K34" s="164"/>
    </row>
    <row r="35" spans="2:11" x14ac:dyDescent="0.2">
      <c r="B35" s="32"/>
      <c r="C35" s="107" t="s">
        <v>46</v>
      </c>
      <c r="D35" s="18">
        <v>55.812894999999934</v>
      </c>
      <c r="E35" s="18"/>
      <c r="F35" s="18">
        <v>13.672805000000018</v>
      </c>
      <c r="G35" s="19"/>
      <c r="H35" s="165">
        <v>197.42589299999995</v>
      </c>
      <c r="I35" s="165"/>
      <c r="J35" s="166">
        <v>168.57689499999998</v>
      </c>
      <c r="K35" s="164"/>
    </row>
    <row r="36" spans="2:11" x14ac:dyDescent="0.2">
      <c r="B36" s="32"/>
      <c r="C36" s="108" t="s">
        <v>47</v>
      </c>
      <c r="D36" s="20">
        <v>0.21205787277038635</v>
      </c>
      <c r="E36" s="20"/>
      <c r="F36" s="20">
        <v>5.1949033339057392E-2</v>
      </c>
      <c r="G36" s="21"/>
      <c r="H36" s="167">
        <v>0.75010828410484609</v>
      </c>
      <c r="I36" s="168"/>
      <c r="J36" s="169">
        <v>0.64049818150333915</v>
      </c>
      <c r="K36" s="164"/>
    </row>
    <row r="37" spans="2:11" ht="16" thickBot="1" x14ac:dyDescent="0.25">
      <c r="B37" s="33"/>
      <c r="C37" s="22"/>
      <c r="D37" s="22"/>
      <c r="E37" s="22"/>
      <c r="F37" s="22"/>
      <c r="G37" s="23"/>
      <c r="H37" s="22"/>
      <c r="I37" s="22"/>
      <c r="J37" s="22"/>
      <c r="K37" s="170"/>
    </row>
    <row r="38" spans="2:11" x14ac:dyDescent="0.2">
      <c r="B38" s="3"/>
      <c r="C38" s="109" t="s">
        <v>63</v>
      </c>
      <c r="D38" s="172"/>
      <c r="E38" s="172"/>
      <c r="F38" s="24"/>
      <c r="G38" s="24"/>
    </row>
    <row r="39" spans="2:11" x14ac:dyDescent="0.2">
      <c r="C39" s="173" t="s">
        <v>73</v>
      </c>
      <c r="D39" s="24"/>
      <c r="E39" s="24"/>
      <c r="F39" s="24"/>
      <c r="G39" s="24"/>
    </row>
    <row r="40" spans="2:11" x14ac:dyDescent="0.2">
      <c r="C40" s="174" t="s">
        <v>74</v>
      </c>
      <c r="D40" s="174"/>
      <c r="E40" s="174"/>
      <c r="F40" s="174"/>
      <c r="G40" s="17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topLeftCell="A22" zoomScale="80" zoomScaleNormal="80" zoomScalePageLayoutView="80" workbookViewId="0">
      <selection activeCell="C39" sqref="C39"/>
    </sheetView>
  </sheetViews>
  <sheetFormatPr baseColWidth="10" defaultColWidth="11.5" defaultRowHeight="15" x14ac:dyDescent="0.2"/>
  <cols>
    <col min="1" max="1" width="3.6640625" customWidth="1"/>
    <col min="2" max="2" width="44.6640625" customWidth="1"/>
    <col min="3" max="3" width="13.5" customWidth="1"/>
    <col min="4" max="4" width="3.6640625" customWidth="1"/>
    <col min="5" max="5" width="12.5" customWidth="1"/>
    <col min="6" max="6" width="3.6640625" customWidth="1"/>
  </cols>
  <sheetData>
    <row r="1" spans="2:6" ht="16" thickBot="1" x14ac:dyDescent="0.25">
      <c r="B1" s="59"/>
    </row>
    <row r="2" spans="2:6" ht="21" thickBot="1" x14ac:dyDescent="0.25">
      <c r="B2" s="193" t="s">
        <v>0</v>
      </c>
      <c r="C2" s="188"/>
      <c r="D2" s="188"/>
      <c r="E2" s="188"/>
      <c r="F2" s="189"/>
    </row>
    <row r="3" spans="2:6" ht="23" x14ac:dyDescent="0.25">
      <c r="B3" s="46"/>
      <c r="C3" s="47"/>
      <c r="D3" s="48"/>
      <c r="E3" s="47"/>
      <c r="F3" s="49"/>
    </row>
    <row r="4" spans="2:6" x14ac:dyDescent="0.2">
      <c r="B4" s="79" t="s">
        <v>1</v>
      </c>
      <c r="C4" s="92" t="s">
        <v>75</v>
      </c>
      <c r="D4" s="92"/>
      <c r="E4" s="92" t="s">
        <v>24</v>
      </c>
      <c r="F4" s="50"/>
    </row>
    <row r="5" spans="2:6" x14ac:dyDescent="0.2">
      <c r="B5" s="80"/>
      <c r="C5" s="91">
        <v>2016</v>
      </c>
      <c r="D5" s="91"/>
      <c r="E5" s="91">
        <v>2015</v>
      </c>
      <c r="F5" s="45"/>
    </row>
    <row r="6" spans="2:6" x14ac:dyDescent="0.2">
      <c r="B6" s="80"/>
      <c r="C6" s="34"/>
      <c r="D6" s="34"/>
      <c r="E6" s="34"/>
      <c r="F6" s="51"/>
    </row>
    <row r="7" spans="2:6" x14ac:dyDescent="0.2">
      <c r="B7" s="81" t="s">
        <v>2</v>
      </c>
      <c r="C7" s="178">
        <f>'[1]Balance IFRS'!C19/1000000</f>
        <v>2494.058</v>
      </c>
      <c r="D7" s="36"/>
      <c r="E7" s="35">
        <v>2696.8444359999999</v>
      </c>
      <c r="F7" s="9"/>
    </row>
    <row r="8" spans="2:6" x14ac:dyDescent="0.2">
      <c r="B8" s="82" t="s">
        <v>3</v>
      </c>
      <c r="C8" s="156">
        <f>'[1]Balance IFRS'!C9/1000000</f>
        <v>572.40805799999998</v>
      </c>
      <c r="D8" s="38"/>
      <c r="E8" s="37">
        <v>527.25879599999996</v>
      </c>
      <c r="F8" s="52"/>
    </row>
    <row r="9" spans="2:6" x14ac:dyDescent="0.2">
      <c r="B9" s="82" t="s">
        <v>4</v>
      </c>
      <c r="C9" s="156">
        <f>'[1]Balance IFRS'!C10/1000000</f>
        <v>384.43762099999998</v>
      </c>
      <c r="D9" s="38"/>
      <c r="E9" s="37">
        <v>636.324973</v>
      </c>
      <c r="F9" s="52"/>
    </row>
    <row r="10" spans="2:6" x14ac:dyDescent="0.2">
      <c r="B10" s="82" t="s">
        <v>5</v>
      </c>
      <c r="C10" s="156">
        <f>SUM('[1]Balance IFRS'!C12+'[1]Balance IFRS'!C13)/1000000</f>
        <v>427.54769900000002</v>
      </c>
      <c r="D10" s="38"/>
      <c r="E10" s="37">
        <v>402.13236799999999</v>
      </c>
      <c r="F10" s="52"/>
    </row>
    <row r="11" spans="2:6" x14ac:dyDescent="0.2">
      <c r="B11" s="82" t="s">
        <v>6</v>
      </c>
      <c r="C11" s="156">
        <f>'[1]Balance IFRS'!C14/1000000</f>
        <v>1015.599775</v>
      </c>
      <c r="D11" s="38"/>
      <c r="E11" s="37">
        <v>1003.845585</v>
      </c>
      <c r="F11" s="52"/>
    </row>
    <row r="12" spans="2:6" x14ac:dyDescent="0.2">
      <c r="B12" s="82" t="s">
        <v>7</v>
      </c>
      <c r="C12" s="156">
        <f>SUM('[1]Balance IFRS'!C11+'[1]Balance IFRS'!C15+'[1]Balance IFRS'!C16+2056000)/1000000</f>
        <v>94.065061</v>
      </c>
      <c r="D12" s="38"/>
      <c r="E12" s="37">
        <v>127.282714</v>
      </c>
      <c r="F12" s="52"/>
    </row>
    <row r="13" spans="2:6" x14ac:dyDescent="0.2">
      <c r="B13" s="83"/>
      <c r="C13" s="156"/>
      <c r="D13" s="40"/>
      <c r="E13" s="39"/>
      <c r="F13" s="52"/>
    </row>
    <row r="14" spans="2:6" x14ac:dyDescent="0.2">
      <c r="B14" s="84" t="s">
        <v>8</v>
      </c>
      <c r="C14" s="178">
        <f>'[1]Balance IFRS'!C42/1000000</f>
        <v>1867.6088560000001</v>
      </c>
      <c r="D14" s="41"/>
      <c r="E14" s="35">
        <v>1946.9180240000001</v>
      </c>
      <c r="F14" s="52"/>
    </row>
    <row r="15" spans="2:6" x14ac:dyDescent="0.2">
      <c r="B15" s="82" t="s">
        <v>9</v>
      </c>
      <c r="C15" s="156">
        <f>'[1]Balance IFRS'!C28/1000000</f>
        <v>9.1596659999999996</v>
      </c>
      <c r="D15" s="38"/>
      <c r="E15" s="37">
        <v>0.48624000000000001</v>
      </c>
      <c r="F15" s="52"/>
    </row>
    <row r="16" spans="2:6" x14ac:dyDescent="0.2">
      <c r="B16" s="82" t="s">
        <v>10</v>
      </c>
      <c r="C16" s="156">
        <f>'[1]Balance IFRS'!C33/1000000</f>
        <v>114.46827</v>
      </c>
      <c r="D16" s="38"/>
      <c r="E16" s="37">
        <v>79.302464999999998</v>
      </c>
      <c r="F16" s="52"/>
    </row>
    <row r="17" spans="2:6" x14ac:dyDescent="0.2">
      <c r="B17" s="80" t="s">
        <v>11</v>
      </c>
      <c r="C17" s="156">
        <f>'[1]Balance IFRS'!C36/1000000</f>
        <v>1549.962399</v>
      </c>
      <c r="D17" s="38"/>
      <c r="E17" s="37">
        <v>1683.5763489999999</v>
      </c>
      <c r="F17" s="9"/>
    </row>
    <row r="18" spans="2:6" x14ac:dyDescent="0.2">
      <c r="B18" s="80" t="s">
        <v>12</v>
      </c>
      <c r="C18" s="156">
        <f>C14-SUM(C15:C17)</f>
        <v>194.01852099999996</v>
      </c>
      <c r="D18" s="38"/>
      <c r="E18" s="37">
        <v>183.55297000000019</v>
      </c>
      <c r="F18" s="9"/>
    </row>
    <row r="19" spans="2:6" x14ac:dyDescent="0.2">
      <c r="B19" s="83"/>
      <c r="C19" s="156"/>
      <c r="D19" s="38"/>
      <c r="E19" s="37"/>
      <c r="F19" s="52"/>
    </row>
    <row r="20" spans="2:6" ht="16" x14ac:dyDescent="0.2">
      <c r="B20" s="85" t="s">
        <v>13</v>
      </c>
      <c r="C20" s="179">
        <f>+C7+C14</f>
        <v>4361.6668559999998</v>
      </c>
      <c r="D20" s="43"/>
      <c r="E20" s="42">
        <v>4643.7624599999999</v>
      </c>
      <c r="F20" s="52"/>
    </row>
    <row r="21" spans="2:6" x14ac:dyDescent="0.2">
      <c r="B21" s="86"/>
      <c r="C21" s="180"/>
      <c r="D21" s="38"/>
      <c r="E21" s="37"/>
      <c r="F21" s="2"/>
    </row>
    <row r="22" spans="2:6" ht="16" x14ac:dyDescent="0.2">
      <c r="B22" s="81"/>
      <c r="C22" s="181"/>
      <c r="D22" s="36"/>
      <c r="E22" s="35"/>
      <c r="F22" s="53"/>
    </row>
    <row r="23" spans="2:6" x14ac:dyDescent="0.2">
      <c r="B23" s="80" t="s">
        <v>14</v>
      </c>
      <c r="C23" s="182">
        <f>SUM('[1]Balance IFRS'!H25)/1000000</f>
        <v>692.13257999999996</v>
      </c>
      <c r="D23" s="38"/>
      <c r="E23" s="37">
        <v>702.92685300000005</v>
      </c>
      <c r="F23" s="9"/>
    </row>
    <row r="24" spans="2:6" x14ac:dyDescent="0.2">
      <c r="B24" s="80" t="s">
        <v>15</v>
      </c>
      <c r="C24" s="183">
        <f>'[1]Balance IFRS'!H9/1000000</f>
        <v>242.60083700000001</v>
      </c>
      <c r="D24" s="38"/>
      <c r="E24" s="37">
        <v>402.02954</v>
      </c>
      <c r="F24" s="9"/>
    </row>
    <row r="25" spans="2:6" x14ac:dyDescent="0.2">
      <c r="B25" s="87" t="s">
        <v>16</v>
      </c>
      <c r="C25" s="183">
        <f>+C23-C24</f>
        <v>449.53174299999995</v>
      </c>
      <c r="D25" s="39"/>
      <c r="E25" s="37">
        <v>300.89731300000005</v>
      </c>
      <c r="F25" s="9"/>
    </row>
    <row r="26" spans="2:6" x14ac:dyDescent="0.2">
      <c r="B26" s="88"/>
      <c r="C26" s="156"/>
      <c r="D26" s="36"/>
      <c r="E26" s="35"/>
      <c r="F26" s="52"/>
    </row>
    <row r="27" spans="2:6" x14ac:dyDescent="0.2">
      <c r="B27" s="86" t="s">
        <v>17</v>
      </c>
      <c r="C27" s="184">
        <f>'[1]Balance IFRS'!H42/1000000</f>
        <v>1321.5507480000001</v>
      </c>
      <c r="D27" s="38"/>
      <c r="E27" s="37">
        <v>1540.479298</v>
      </c>
      <c r="F27" s="54"/>
    </row>
    <row r="28" spans="2:6" x14ac:dyDescent="0.2">
      <c r="B28" s="80" t="s">
        <v>18</v>
      </c>
      <c r="C28" s="180">
        <f>'[1]Balance IFRS'!H28/1000000</f>
        <v>1097.8560299999999</v>
      </c>
      <c r="D28" s="38"/>
      <c r="E28" s="37">
        <v>1290.2029210000001</v>
      </c>
      <c r="F28" s="2"/>
    </row>
    <row r="29" spans="2:6" x14ac:dyDescent="0.2">
      <c r="B29" s="87" t="s">
        <v>16</v>
      </c>
      <c r="C29" s="183">
        <f>+C27-C28</f>
        <v>223.69471800000019</v>
      </c>
      <c r="D29" s="38"/>
      <c r="E29" s="37">
        <v>250.27637699999991</v>
      </c>
      <c r="F29" s="9"/>
    </row>
    <row r="30" spans="2:6" x14ac:dyDescent="0.2">
      <c r="B30" s="89"/>
      <c r="C30" s="156"/>
      <c r="D30" s="38"/>
      <c r="E30" s="37"/>
      <c r="F30" s="52"/>
    </row>
    <row r="31" spans="2:6" x14ac:dyDescent="0.2">
      <c r="B31" s="86" t="s">
        <v>19</v>
      </c>
      <c r="C31" s="156">
        <f>SUM('[1]Balance IFRS'!H54)/1000000</f>
        <v>2287.3120079999999</v>
      </c>
      <c r="D31" s="36"/>
      <c r="E31" s="35">
        <v>2339.784885</v>
      </c>
      <c r="F31" s="54"/>
    </row>
    <row r="32" spans="2:6" x14ac:dyDescent="0.2">
      <c r="B32" s="80"/>
      <c r="C32" s="180"/>
      <c r="D32" s="38"/>
      <c r="E32" s="37"/>
      <c r="F32" s="2"/>
    </row>
    <row r="33" spans="2:6" x14ac:dyDescent="0.2">
      <c r="B33" s="80" t="s">
        <v>20</v>
      </c>
      <c r="C33" s="156">
        <f>'[1]Balance IFRS'!H56/1000000</f>
        <v>60.671857000000003</v>
      </c>
      <c r="D33" s="38"/>
      <c r="E33" s="37">
        <v>60.571424</v>
      </c>
      <c r="F33" s="9"/>
    </row>
    <row r="34" spans="2:6" x14ac:dyDescent="0.2">
      <c r="B34" s="80"/>
      <c r="C34" s="183"/>
      <c r="D34" s="38"/>
      <c r="E34" s="37"/>
      <c r="F34" s="9"/>
    </row>
    <row r="35" spans="2:6" x14ac:dyDescent="0.2">
      <c r="B35" s="80" t="s">
        <v>21</v>
      </c>
      <c r="C35" s="156">
        <f>SUM(C31:C33)</f>
        <v>2347.9838649999997</v>
      </c>
      <c r="D35" s="38"/>
      <c r="E35" s="37">
        <v>2400.3563090000002</v>
      </c>
      <c r="F35" s="9"/>
    </row>
    <row r="36" spans="2:6" ht="16" x14ac:dyDescent="0.2">
      <c r="B36" s="85"/>
      <c r="C36" s="183"/>
      <c r="D36" s="43"/>
      <c r="E36" s="42"/>
      <c r="F36" s="9"/>
    </row>
    <row r="37" spans="2:6" ht="16" x14ac:dyDescent="0.2">
      <c r="B37" s="175" t="s">
        <v>22</v>
      </c>
      <c r="C37" s="185">
        <f>'[1]Balance IFRS'!H60/1000000</f>
        <v>4361.6671930000002</v>
      </c>
      <c r="D37" s="36"/>
      <c r="E37" s="35">
        <v>4643.7624599999999</v>
      </c>
      <c r="F37" s="53"/>
    </row>
    <row r="38" spans="2:6" x14ac:dyDescent="0.2">
      <c r="B38" s="90"/>
      <c r="C38" s="180"/>
      <c r="D38" s="38"/>
      <c r="E38" s="35"/>
      <c r="F38" s="2"/>
    </row>
    <row r="39" spans="2:6" ht="16" thickBot="1" x14ac:dyDescent="0.25">
      <c r="B39" s="78" t="s">
        <v>23</v>
      </c>
      <c r="C39" s="180">
        <f>+C7/C23</f>
        <v>3.603439676253934</v>
      </c>
      <c r="D39" s="55"/>
      <c r="E39" s="176">
        <v>3.8365932735251467</v>
      </c>
      <c r="F39" s="56"/>
    </row>
    <row r="40" spans="2:6" x14ac:dyDescent="0.2">
      <c r="B40" s="38"/>
    </row>
    <row r="41" spans="2:6" x14ac:dyDescent="0.2">
      <c r="B41" s="93" t="s">
        <v>25</v>
      </c>
      <c r="C41" s="1"/>
      <c r="D41" s="1"/>
      <c r="E41" s="1"/>
      <c r="F41" s="1"/>
    </row>
    <row r="42" spans="2:6" x14ac:dyDescent="0.2">
      <c r="B42" s="94" t="s">
        <v>26</v>
      </c>
      <c r="C42" s="1"/>
      <c r="D42" s="1"/>
      <c r="E42" s="1"/>
      <c r="F42" s="1"/>
    </row>
    <row r="43" spans="2:6" x14ac:dyDescent="0.2">
      <c r="B43" s="58"/>
      <c r="C43" s="5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opLeftCell="C13" workbookViewId="0">
      <selection activeCell="D15" sqref="D15:G20"/>
    </sheetView>
  </sheetViews>
  <sheetFormatPr baseColWidth="10" defaultColWidth="11.5" defaultRowHeight="15" x14ac:dyDescent="0.2"/>
  <cols>
    <col min="1" max="1" width="3.5" customWidth="1"/>
    <col min="2" max="2" width="50.6640625" customWidth="1"/>
  </cols>
  <sheetData>
    <row r="1" spans="2:7" x14ac:dyDescent="0.2">
      <c r="B1" s="76" t="s">
        <v>64</v>
      </c>
    </row>
    <row r="2" spans="2:7" ht="16" thickBot="1" x14ac:dyDescent="0.25">
      <c r="B2" s="68"/>
      <c r="C2" s="128"/>
      <c r="D2" s="72"/>
      <c r="E2" s="72"/>
      <c r="F2" s="72"/>
      <c r="G2" s="71"/>
    </row>
    <row r="3" spans="2:7" ht="16" thickTop="1" x14ac:dyDescent="0.2">
      <c r="B3" s="69"/>
      <c r="C3" s="129"/>
      <c r="D3" s="63" t="s">
        <v>76</v>
      </c>
      <c r="E3" s="63" t="s">
        <v>77</v>
      </c>
      <c r="F3" s="194" t="s">
        <v>66</v>
      </c>
      <c r="G3" s="194"/>
    </row>
    <row r="4" spans="2:7" x14ac:dyDescent="0.2">
      <c r="B4" s="130" t="s">
        <v>65</v>
      </c>
      <c r="C4" s="131" t="s">
        <v>54</v>
      </c>
      <c r="D4" s="132">
        <v>650.86708999999996</v>
      </c>
      <c r="E4" s="132">
        <v>636.07295999999997</v>
      </c>
      <c r="F4" s="132">
        <v>14.794129999999996</v>
      </c>
      <c r="G4" s="133">
        <v>2.3258542542037939E-2</v>
      </c>
    </row>
    <row r="5" spans="2:7" x14ac:dyDescent="0.2">
      <c r="B5" s="134" t="s">
        <v>48</v>
      </c>
      <c r="C5" s="135" t="s">
        <v>54</v>
      </c>
      <c r="D5" s="136">
        <v>15.191319999999999</v>
      </c>
      <c r="E5" s="136">
        <v>19.21752</v>
      </c>
      <c r="F5" s="136">
        <v>-4.0262000000000011</v>
      </c>
      <c r="G5" s="137">
        <v>-0.20950674176480633</v>
      </c>
    </row>
    <row r="6" spans="2:7" x14ac:dyDescent="0.2">
      <c r="B6" s="134" t="s">
        <v>49</v>
      </c>
      <c r="C6" s="135" t="str">
        <f>C5</f>
        <v>Mton</v>
      </c>
      <c r="D6" s="136">
        <v>378.13839999999999</v>
      </c>
      <c r="E6" s="136">
        <v>384.57226000000003</v>
      </c>
      <c r="F6" s="136">
        <v>-6.4338600000000383</v>
      </c>
      <c r="G6" s="137">
        <v>-1.672991182463357E-2</v>
      </c>
    </row>
    <row r="7" spans="2:7" x14ac:dyDescent="0.2">
      <c r="B7" s="134" t="s">
        <v>50</v>
      </c>
      <c r="C7" s="135" t="str">
        <f>C6</f>
        <v>Mton</v>
      </c>
      <c r="D7" s="136">
        <v>164.15526</v>
      </c>
      <c r="E7" s="136">
        <v>152.52087</v>
      </c>
      <c r="F7" s="136">
        <v>11.634389999999996</v>
      </c>
      <c r="G7" s="137">
        <v>7.628064277367419E-2</v>
      </c>
    </row>
    <row r="8" spans="2:7" ht="16" thickBot="1" x14ac:dyDescent="0.25">
      <c r="B8" s="138" t="s">
        <v>51</v>
      </c>
      <c r="C8" s="139" t="str">
        <f>C7</f>
        <v>Mton</v>
      </c>
      <c r="D8" s="140">
        <v>93.382110000000011</v>
      </c>
      <c r="E8" s="140">
        <v>79.762309999999999</v>
      </c>
      <c r="F8" s="140">
        <v>13.619800000000012</v>
      </c>
      <c r="G8" s="141">
        <v>0.17075483395603785</v>
      </c>
    </row>
    <row r="9" spans="2:7" ht="16" thickBot="1" x14ac:dyDescent="0.25">
      <c r="B9" s="142" t="s">
        <v>52</v>
      </c>
      <c r="C9" s="143" t="s">
        <v>55</v>
      </c>
      <c r="D9" s="64">
        <v>487.07867699999997</v>
      </c>
      <c r="E9" s="64">
        <v>502.37069799999995</v>
      </c>
      <c r="F9" s="64">
        <v>-15.292020999999977</v>
      </c>
      <c r="G9" s="65">
        <v>-3.0439715255844768E-2</v>
      </c>
    </row>
    <row r="10" spans="2:7" ht="16" thickTop="1" x14ac:dyDescent="0.2">
      <c r="B10" s="66" t="s">
        <v>53</v>
      </c>
      <c r="C10" s="144"/>
      <c r="D10" s="67"/>
      <c r="E10" s="67"/>
      <c r="F10" s="67"/>
      <c r="G10" s="66"/>
    </row>
    <row r="13" spans="2:7" ht="16" thickBot="1" x14ac:dyDescent="0.25">
      <c r="B13" s="68"/>
      <c r="C13" s="128"/>
      <c r="D13" s="72"/>
      <c r="E13" s="72"/>
      <c r="F13" s="72"/>
      <c r="G13" s="71"/>
    </row>
    <row r="14" spans="2:7" ht="16" thickTop="1" x14ac:dyDescent="0.2">
      <c r="B14" s="69"/>
      <c r="C14" s="129"/>
      <c r="D14" s="63" t="s">
        <v>78</v>
      </c>
      <c r="E14" s="63" t="s">
        <v>79</v>
      </c>
      <c r="F14" s="194" t="s">
        <v>66</v>
      </c>
      <c r="G14" s="194"/>
    </row>
    <row r="15" spans="2:7" x14ac:dyDescent="0.2">
      <c r="B15" s="130" t="s">
        <v>65</v>
      </c>
      <c r="C15" s="131" t="s">
        <v>54</v>
      </c>
      <c r="D15" s="132">
        <v>222.69738000000004</v>
      </c>
      <c r="E15" s="132">
        <v>220.59394000000009</v>
      </c>
      <c r="F15" s="132">
        <v>2.1034399999999494</v>
      </c>
      <c r="G15" s="133">
        <v>9.5353480698515489E-3</v>
      </c>
    </row>
    <row r="16" spans="2:7" x14ac:dyDescent="0.2">
      <c r="B16" s="134" t="s">
        <v>48</v>
      </c>
      <c r="C16" s="135" t="s">
        <v>54</v>
      </c>
      <c r="D16" s="136">
        <v>6.9973399999999994</v>
      </c>
      <c r="E16" s="136">
        <v>6.8945699999999999</v>
      </c>
      <c r="F16" s="136">
        <v>0.10276999999999958</v>
      </c>
      <c r="G16" s="137">
        <v>1.4905933219910628E-2</v>
      </c>
    </row>
    <row r="17" spans="2:7" x14ac:dyDescent="0.2">
      <c r="B17" s="134" t="s">
        <v>49</v>
      </c>
      <c r="C17" s="135" t="str">
        <f>C16</f>
        <v>Mton</v>
      </c>
      <c r="D17" s="136">
        <v>114.80961000000002</v>
      </c>
      <c r="E17" s="136">
        <v>118.11556000000007</v>
      </c>
      <c r="F17" s="136">
        <v>-3.3059500000000526</v>
      </c>
      <c r="G17" s="137">
        <v>-2.7989115066635151E-2</v>
      </c>
    </row>
    <row r="18" spans="2:7" x14ac:dyDescent="0.2">
      <c r="B18" s="134" t="s">
        <v>50</v>
      </c>
      <c r="C18" s="135" t="str">
        <f>C17</f>
        <v>Mton</v>
      </c>
      <c r="D18" s="136">
        <v>73.637429999999995</v>
      </c>
      <c r="E18" s="136">
        <v>72.194200000000009</v>
      </c>
      <c r="F18" s="136">
        <v>1.4432299999999856</v>
      </c>
      <c r="G18" s="137">
        <v>1.9990941100531456E-2</v>
      </c>
    </row>
    <row r="19" spans="2:7" ht="16" thickBot="1" x14ac:dyDescent="0.25">
      <c r="B19" s="138" t="s">
        <v>51</v>
      </c>
      <c r="C19" s="139" t="str">
        <f>C18</f>
        <v>Mton</v>
      </c>
      <c r="D19" s="140">
        <v>27.253000000000014</v>
      </c>
      <c r="E19" s="140">
        <v>23.389609999999998</v>
      </c>
      <c r="F19" s="140">
        <v>3.8633900000000168</v>
      </c>
      <c r="G19" s="141">
        <v>0.16517547748765438</v>
      </c>
    </row>
    <row r="20" spans="2:7" ht="16" thickBot="1" x14ac:dyDescent="0.25">
      <c r="B20" s="142" t="s">
        <v>52</v>
      </c>
      <c r="C20" s="143" t="s">
        <v>55</v>
      </c>
      <c r="D20" s="64">
        <v>154.85754600000004</v>
      </c>
      <c r="E20" s="64">
        <v>167.09215499999996</v>
      </c>
      <c r="F20" s="64">
        <v>-12.234608999999921</v>
      </c>
      <c r="G20" s="65">
        <v>-7.3220726610414011E-2</v>
      </c>
    </row>
    <row r="21" spans="2:7" ht="16" thickTop="1" x14ac:dyDescent="0.2">
      <c r="B21" s="66" t="s">
        <v>53</v>
      </c>
      <c r="C21" s="144"/>
      <c r="D21" s="67"/>
      <c r="E21" s="67"/>
      <c r="F21" s="67"/>
      <c r="G21" s="66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opLeftCell="C4" workbookViewId="0">
      <selection activeCell="D10" sqref="D10:G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67</v>
      </c>
    </row>
    <row r="2" spans="2:7" ht="16" thickBot="1" x14ac:dyDescent="0.25">
      <c r="B2" s="68"/>
    </row>
    <row r="3" spans="2:7" ht="16" thickTop="1" x14ac:dyDescent="0.2">
      <c r="B3" s="69"/>
      <c r="C3" s="62"/>
      <c r="D3" s="63" t="s">
        <v>76</v>
      </c>
      <c r="E3" s="63" t="s">
        <v>77</v>
      </c>
      <c r="F3" s="195" t="s">
        <v>66</v>
      </c>
      <c r="G3" s="195"/>
    </row>
    <row r="4" spans="2:7" ht="16" thickBot="1" x14ac:dyDescent="0.25">
      <c r="B4" s="111" t="s">
        <v>29</v>
      </c>
      <c r="C4" s="112" t="s">
        <v>54</v>
      </c>
      <c r="D4" s="75">
        <v>7.4962900000000001</v>
      </c>
      <c r="E4" s="75">
        <v>6.95425</v>
      </c>
      <c r="F4" s="75">
        <v>0.54204000000000008</v>
      </c>
      <c r="G4" s="70">
        <v>7.7943703490671146E-2</v>
      </c>
    </row>
    <row r="5" spans="2:7" ht="16" thickBot="1" x14ac:dyDescent="0.25">
      <c r="B5" s="113" t="s">
        <v>56</v>
      </c>
      <c r="C5" s="110" t="s">
        <v>55</v>
      </c>
      <c r="D5" s="64">
        <v>175.08500000000001</v>
      </c>
      <c r="E5" s="64">
        <v>199.27826000000002</v>
      </c>
      <c r="F5" s="64">
        <v>-24.193260000000009</v>
      </c>
      <c r="G5" s="65">
        <v>-0.1214044121019523</v>
      </c>
    </row>
    <row r="6" spans="2:7" ht="16" thickTop="1" x14ac:dyDescent="0.2"/>
    <row r="8" spans="2:7" ht="16" thickBot="1" x14ac:dyDescent="0.25">
      <c r="B8" s="68"/>
    </row>
    <row r="9" spans="2:7" ht="16" thickTop="1" x14ac:dyDescent="0.2">
      <c r="B9" s="69"/>
      <c r="C9" s="62"/>
      <c r="D9" s="63" t="s">
        <v>78</v>
      </c>
      <c r="E9" s="63" t="s">
        <v>79</v>
      </c>
      <c r="F9" s="195" t="s">
        <v>66</v>
      </c>
      <c r="G9" s="195"/>
    </row>
    <row r="10" spans="2:7" ht="16" thickBot="1" x14ac:dyDescent="0.25">
      <c r="B10" s="115" t="s">
        <v>29</v>
      </c>
      <c r="C10" s="119" t="s">
        <v>54</v>
      </c>
      <c r="D10" s="75">
        <v>2.5563099999999999</v>
      </c>
      <c r="E10" s="75">
        <v>2.1630500000000001</v>
      </c>
      <c r="F10" s="75">
        <v>0.39325999999999972</v>
      </c>
      <c r="G10" s="70">
        <v>0.18180809505096951</v>
      </c>
    </row>
    <row r="11" spans="2:7" ht="16" thickBot="1" x14ac:dyDescent="0.25">
      <c r="B11" s="120" t="s">
        <v>56</v>
      </c>
      <c r="C11" s="123" t="s">
        <v>55</v>
      </c>
      <c r="D11" s="64">
        <v>56.519488999999986</v>
      </c>
      <c r="E11" s="64">
        <v>60.100661000000024</v>
      </c>
      <c r="F11" s="64">
        <v>-3.5811720000000378</v>
      </c>
      <c r="G11" s="65">
        <v>-5.9586233169715674E-2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opLeftCell="D1" workbookViewId="0">
      <selection activeCell="E10" sqref="E10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70</v>
      </c>
    </row>
    <row r="2" spans="2:7" ht="16" thickBot="1" x14ac:dyDescent="0.25">
      <c r="B2" s="68"/>
    </row>
    <row r="3" spans="2:7" ht="16" thickTop="1" x14ac:dyDescent="0.2">
      <c r="B3" s="69"/>
      <c r="C3" s="62"/>
      <c r="D3" s="63" t="s">
        <v>76</v>
      </c>
      <c r="E3" s="63" t="s">
        <v>77</v>
      </c>
      <c r="F3" s="195" t="s">
        <v>66</v>
      </c>
      <c r="G3" s="195"/>
    </row>
    <row r="4" spans="2:7" ht="16" thickBot="1" x14ac:dyDescent="0.25">
      <c r="B4" s="115" t="s">
        <v>30</v>
      </c>
      <c r="C4" s="116" t="s">
        <v>54</v>
      </c>
      <c r="D4" s="75">
        <v>35.154129999999995</v>
      </c>
      <c r="E4" s="75">
        <v>27.872439999999997</v>
      </c>
      <c r="F4" s="75">
        <v>7.2816899999999976</v>
      </c>
      <c r="G4" s="70">
        <v>0.26125053995990299</v>
      </c>
    </row>
    <row r="5" spans="2:7" ht="16" thickBot="1" x14ac:dyDescent="0.25">
      <c r="B5" s="117" t="s">
        <v>57</v>
      </c>
      <c r="C5" s="114" t="s">
        <v>55</v>
      </c>
      <c r="D5" s="64">
        <v>337.85157699999996</v>
      </c>
      <c r="E5" s="64">
        <v>160.06141500000001</v>
      </c>
      <c r="F5" s="64">
        <v>177.79016199999995</v>
      </c>
      <c r="G5" s="65">
        <v>1.1107621533896843</v>
      </c>
    </row>
    <row r="6" spans="2:7" ht="16" thickTop="1" x14ac:dyDescent="0.2"/>
    <row r="8" spans="2:7" ht="16" thickBot="1" x14ac:dyDescent="0.25">
      <c r="B8" s="68"/>
    </row>
    <row r="9" spans="2:7" ht="16" thickTop="1" x14ac:dyDescent="0.2">
      <c r="B9" s="69"/>
      <c r="C9" s="62"/>
      <c r="D9" s="63" t="s">
        <v>78</v>
      </c>
      <c r="E9" s="63" t="s">
        <v>79</v>
      </c>
      <c r="F9" s="195" t="s">
        <v>66</v>
      </c>
      <c r="G9" s="195"/>
    </row>
    <row r="10" spans="2:7" ht="16" thickBot="1" x14ac:dyDescent="0.25">
      <c r="B10" s="115" t="s">
        <v>30</v>
      </c>
      <c r="C10" s="119" t="s">
        <v>54</v>
      </c>
      <c r="D10" s="75">
        <v>12.117579999999997</v>
      </c>
      <c r="E10" s="75">
        <v>10.303090000000001</v>
      </c>
      <c r="F10" s="75">
        <v>1.8144899999999957</v>
      </c>
      <c r="G10" s="70">
        <v>0.17611124429661351</v>
      </c>
    </row>
    <row r="11" spans="2:7" ht="16" thickBot="1" x14ac:dyDescent="0.25">
      <c r="B11" s="120" t="s">
        <v>57</v>
      </c>
      <c r="C11" s="123" t="s">
        <v>55</v>
      </c>
      <c r="D11" s="64">
        <v>145.07728499999996</v>
      </c>
      <c r="E11" s="64">
        <v>59.707857000000018</v>
      </c>
      <c r="F11" s="64">
        <v>85.369427999999942</v>
      </c>
      <c r="G11" s="65">
        <v>1.4297854970745294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10" sqref="D10:G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7" t="s">
        <v>69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74"/>
      <c r="D3" s="63" t="s">
        <v>76</v>
      </c>
      <c r="E3" s="63" t="s">
        <v>77</v>
      </c>
      <c r="F3" s="195" t="s">
        <v>66</v>
      </c>
      <c r="G3" s="195"/>
    </row>
    <row r="4" spans="2:7" ht="16" thickBot="1" x14ac:dyDescent="0.25">
      <c r="B4" s="121" t="s">
        <v>58</v>
      </c>
      <c r="C4" s="119" t="s">
        <v>54</v>
      </c>
      <c r="D4" s="145">
        <v>1124.0569800000001</v>
      </c>
      <c r="E4" s="145">
        <v>915.71202000000005</v>
      </c>
      <c r="F4" s="146">
        <v>208.34496000000001</v>
      </c>
      <c r="G4" s="147">
        <v>0.22752236014112825</v>
      </c>
    </row>
    <row r="5" spans="2:7" ht="16" thickBot="1" x14ac:dyDescent="0.25">
      <c r="B5" s="120" t="s">
        <v>59</v>
      </c>
      <c r="C5" s="118" t="s">
        <v>55</v>
      </c>
      <c r="D5" s="64">
        <v>296.05493299999995</v>
      </c>
      <c r="E5" s="64">
        <v>333.81242599999996</v>
      </c>
      <c r="F5" s="64">
        <v>-37.757493000000011</v>
      </c>
      <c r="G5" s="65">
        <v>-0.11310990861676318</v>
      </c>
    </row>
    <row r="6" spans="2:7" ht="16" thickTop="1" x14ac:dyDescent="0.2"/>
    <row r="8" spans="2:7" ht="16" thickBot="1" x14ac:dyDescent="0.25">
      <c r="B8" s="68"/>
      <c r="C8" s="71"/>
      <c r="D8" s="72"/>
      <c r="E8" s="72"/>
      <c r="F8" s="72"/>
      <c r="G8" s="73"/>
    </row>
    <row r="9" spans="2:7" ht="16" thickTop="1" x14ac:dyDescent="0.2">
      <c r="B9" s="69"/>
      <c r="C9" s="74"/>
      <c r="D9" s="63" t="s">
        <v>78</v>
      </c>
      <c r="E9" s="63" t="s">
        <v>79</v>
      </c>
      <c r="F9" s="195" t="s">
        <v>66</v>
      </c>
      <c r="G9" s="195"/>
    </row>
    <row r="10" spans="2:7" ht="16" thickBot="1" x14ac:dyDescent="0.25">
      <c r="B10" s="121" t="s">
        <v>58</v>
      </c>
      <c r="C10" s="119" t="s">
        <v>54</v>
      </c>
      <c r="D10" s="145">
        <v>463.72593000000006</v>
      </c>
      <c r="E10" s="145">
        <v>337.89004000000011</v>
      </c>
      <c r="F10" s="146">
        <v>125.83588999999995</v>
      </c>
      <c r="G10" s="147">
        <v>0.37241668916905613</v>
      </c>
    </row>
    <row r="11" spans="2:7" ht="16" thickBot="1" x14ac:dyDescent="0.25">
      <c r="B11" s="120" t="s">
        <v>59</v>
      </c>
      <c r="C11" s="123" t="s">
        <v>55</v>
      </c>
      <c r="D11" s="64">
        <v>114.43387499999999</v>
      </c>
      <c r="E11" s="64">
        <v>113.36757299999999</v>
      </c>
      <c r="F11" s="64">
        <v>1.0663019999999932</v>
      </c>
      <c r="G11" s="65">
        <v>9.4057054568856824E-3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11" sqref="D11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7" x14ac:dyDescent="0.2">
      <c r="B1" s="76" t="s">
        <v>68</v>
      </c>
    </row>
    <row r="2" spans="2:7" ht="16" thickBot="1" x14ac:dyDescent="0.25">
      <c r="B2" s="68"/>
      <c r="C2" s="71"/>
      <c r="D2" s="72"/>
      <c r="E2" s="72"/>
      <c r="F2" s="72"/>
      <c r="G2" s="73"/>
    </row>
    <row r="3" spans="2:7" ht="16" thickTop="1" x14ac:dyDescent="0.2">
      <c r="B3" s="69"/>
      <c r="C3" s="62"/>
      <c r="D3" s="63" t="s">
        <v>76</v>
      </c>
      <c r="E3" s="63" t="s">
        <v>77</v>
      </c>
      <c r="F3" s="195" t="s">
        <v>66</v>
      </c>
      <c r="G3" s="195"/>
    </row>
    <row r="4" spans="2:7" ht="16" thickBot="1" x14ac:dyDescent="0.25">
      <c r="B4" s="125" t="s">
        <v>60</v>
      </c>
      <c r="C4" s="119" t="s">
        <v>54</v>
      </c>
      <c r="D4" s="146">
        <v>53.580020000000005</v>
      </c>
      <c r="E4" s="146">
        <v>104.84869</v>
      </c>
      <c r="F4" s="146">
        <v>-51.26867</v>
      </c>
      <c r="G4" s="124">
        <v>-0.48897768775174966</v>
      </c>
    </row>
    <row r="5" spans="2:7" ht="16" thickBot="1" x14ac:dyDescent="0.25">
      <c r="B5" s="122" t="s">
        <v>61</v>
      </c>
      <c r="C5" s="123" t="s">
        <v>55</v>
      </c>
      <c r="D5" s="177">
        <v>43.286981999999995</v>
      </c>
      <c r="E5" s="177">
        <v>79.313197000000002</v>
      </c>
      <c r="F5" s="177">
        <v>-36.026215000000008</v>
      </c>
      <c r="G5" s="171">
        <v>-0.45422724543558635</v>
      </c>
    </row>
    <row r="6" spans="2:7" ht="16" thickTop="1" x14ac:dyDescent="0.2"/>
    <row r="8" spans="2:7" ht="16" thickBot="1" x14ac:dyDescent="0.25">
      <c r="B8" s="68"/>
      <c r="C8" s="71"/>
      <c r="D8" s="72"/>
      <c r="E8" s="72"/>
      <c r="F8" s="72"/>
      <c r="G8" s="73"/>
    </row>
    <row r="9" spans="2:7" ht="16" thickTop="1" x14ac:dyDescent="0.2">
      <c r="B9" s="69"/>
      <c r="C9" s="62"/>
      <c r="D9" s="63" t="s">
        <v>78</v>
      </c>
      <c r="E9" s="63" t="s">
        <v>79</v>
      </c>
      <c r="F9" s="195" t="s">
        <v>66</v>
      </c>
      <c r="G9" s="195"/>
    </row>
    <row r="10" spans="2:7" ht="16" thickBot="1" x14ac:dyDescent="0.25">
      <c r="B10" s="125" t="s">
        <v>60</v>
      </c>
      <c r="C10" s="119" t="s">
        <v>54</v>
      </c>
      <c r="D10" s="75">
        <v>16.281859999999998</v>
      </c>
      <c r="E10" s="75">
        <v>36.835529999999991</v>
      </c>
      <c r="F10" s="75">
        <v>-20.553669999999993</v>
      </c>
      <c r="G10" s="124">
        <v>-0.55798491293596153</v>
      </c>
    </row>
    <row r="11" spans="2:7" ht="16" thickBot="1" x14ac:dyDescent="0.25">
      <c r="B11" s="122" t="s">
        <v>61</v>
      </c>
      <c r="C11" s="123" t="s">
        <v>55</v>
      </c>
      <c r="D11" s="177">
        <v>12.769290000000002</v>
      </c>
      <c r="E11" s="177">
        <v>26.853086999999999</v>
      </c>
      <c r="F11" s="177">
        <v>-14.083796999999997</v>
      </c>
      <c r="G11" s="171">
        <v>-0.52447590103886377</v>
      </c>
    </row>
    <row r="12" spans="2:7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Usuario de Microsoft Office</cp:lastModifiedBy>
  <dcterms:created xsi:type="dcterms:W3CDTF">2015-08-10T18:17:17Z</dcterms:created>
  <dcterms:modified xsi:type="dcterms:W3CDTF">2018-03-27T16:38:05Z</dcterms:modified>
</cp:coreProperties>
</file>